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M:\Д03 Департамент макроэкономического анализа и прогнозирования\SPECIAL\ПРОГНОЗ\Рабочие материалы\2024\09 сентябрь\XX. Прогноз-2027_на сайт_2409__\Приложения\"/>
    </mc:Choice>
  </mc:AlternateContent>
  <bookViews>
    <workbookView xWindow="0" yWindow="0" windowWidth="22260" windowHeight="12645" tabRatio="809"/>
  </bookViews>
  <sheets>
    <sheet name="ИПЦ Консервативный Сайт" sheetId="12" r:id="rId1"/>
    <sheet name="Лист3 (2)" sheetId="11" state="hidden" r:id="rId2"/>
    <sheet name="Лист1 (2)" sheetId="7" state="hidden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'ИПЦ Консервативный Сайт'!$A$1:$F$33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 iterateDelta="1.0000000000000001E-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" i="11" l="1"/>
  <c r="S5" i="11"/>
  <c r="R4" i="11" s="1"/>
  <c r="C5" i="11"/>
  <c r="E5" i="11" s="1"/>
  <c r="A5" i="11"/>
  <c r="E4" i="11"/>
  <c r="C4" i="11"/>
  <c r="A4" i="11"/>
  <c r="R3" i="11"/>
  <c r="K3" i="11"/>
  <c r="E3" i="11"/>
  <c r="A3" i="11"/>
  <c r="I2" i="11"/>
  <c r="I1" i="11"/>
  <c r="S26" i="7"/>
  <c r="P26" i="7"/>
  <c r="M26" i="7"/>
  <c r="S14" i="7"/>
  <c r="P14" i="7"/>
  <c r="M14" i="7"/>
  <c r="K3" i="7"/>
  <c r="H2" i="7"/>
  <c r="G2" i="7"/>
  <c r="F2" i="7"/>
  <c r="Q1" i="7"/>
  <c r="N1" i="7"/>
  <c r="K1" i="7"/>
  <c r="K4" i="11" l="1"/>
  <c r="R5" i="11"/>
  <c r="K5" i="11" s="1"/>
  <c r="L4" i="11"/>
  <c r="U5" i="11"/>
</calcChain>
</file>

<file path=xl/sharedStrings.xml><?xml version="1.0" encoding="utf-8"?>
<sst xmlns="http://schemas.openxmlformats.org/spreadsheetml/2006/main" count="55" uniqueCount="33">
  <si>
    <t>отчет</t>
  </si>
  <si>
    <t>оценка</t>
  </si>
  <si>
    <t>прогноз</t>
  </si>
  <si>
    <t>млрд куб. м.</t>
  </si>
  <si>
    <t>долл./тыс. куб. м.</t>
  </si>
  <si>
    <t xml:space="preserve">     дальнее зарубежье</t>
  </si>
  <si>
    <t>ДЗ (без Китая)</t>
  </si>
  <si>
    <t>Китай</t>
  </si>
  <si>
    <t>1 кв 22</t>
  </si>
  <si>
    <t>2 кв 22</t>
  </si>
  <si>
    <t>3 кв 22</t>
  </si>
  <si>
    <t>4 кв 22</t>
  </si>
  <si>
    <t>вес</t>
  </si>
  <si>
    <t>Объемы</t>
  </si>
  <si>
    <t>Цены</t>
  </si>
  <si>
    <t>Стоимость, млрд долл</t>
  </si>
  <si>
    <t>ДЗ</t>
  </si>
  <si>
    <t>ДЗ без К</t>
  </si>
  <si>
    <t xml:space="preserve">  рост цен на конец периода, % к декабрю предыдущего года</t>
  </si>
  <si>
    <t xml:space="preserve">  в среднем за год, %</t>
  </si>
  <si>
    <t xml:space="preserve">  в среднем за год, % </t>
  </si>
  <si>
    <t>Услуги</t>
  </si>
  <si>
    <t>прочие услуги</t>
  </si>
  <si>
    <t xml:space="preserve">Товары </t>
  </si>
  <si>
    <t>продовольственные товары</t>
  </si>
  <si>
    <t>непродовольственные товары</t>
  </si>
  <si>
    <t>без плодоовощной  продукции</t>
  </si>
  <si>
    <t>с исключением бензина</t>
  </si>
  <si>
    <t>организаций ЖКХ</t>
  </si>
  <si>
    <r>
      <t xml:space="preserve">Показатели инфляции:
  </t>
    </r>
    <r>
      <rPr>
        <b/>
        <sz val="12"/>
        <color rgb="FF2C2C84"/>
        <rFont val="Arial"/>
        <family val="2"/>
        <charset val="204"/>
      </rPr>
      <t>потребительские цены (ИПЦ)</t>
    </r>
  </si>
  <si>
    <t>Консервативный вариант</t>
  </si>
  <si>
    <t>Прогноз показателей инфляции на период до 2027 года</t>
  </si>
  <si>
    <t>Министерство экономического развития
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</si>
</sst>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_)"/>
    <numFmt numFmtId="166" formatCode="0.0_)"/>
    <numFmt numFmtId="167" formatCode="General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color rgb="FF203277"/>
      <name val="Arial"/>
      <family val="2"/>
      <charset val="204"/>
    </font>
    <font>
      <sz val="10"/>
      <name val="Arial Cyr"/>
      <charset val="204"/>
    </font>
    <font>
      <b/>
      <sz val="12"/>
      <color rgb="FF203277"/>
      <name val="Arial"/>
      <family val="2"/>
      <charset val="204"/>
    </font>
    <font>
      <sz val="10"/>
      <name val="Helv"/>
    </font>
    <font>
      <sz val="8"/>
      <color theme="1"/>
      <name val="Arial"/>
      <family val="2"/>
      <charset val="204"/>
    </font>
    <font>
      <b/>
      <sz val="10"/>
      <name val="Arial Cyr"/>
      <charset val="204"/>
    </font>
    <font>
      <sz val="10"/>
      <name val="Courier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color indexed="8"/>
      <name val="Courier"/>
      <family val="1"/>
      <charset val="204"/>
    </font>
    <font>
      <sz val="12"/>
      <color rgb="FF203277"/>
      <name val="Arial"/>
      <family val="2"/>
      <charset val="204"/>
    </font>
    <font>
      <i/>
      <sz val="12"/>
      <color rgb="FF203277"/>
      <name val="Arial"/>
      <family val="2"/>
      <charset val="204"/>
    </font>
    <font>
      <b/>
      <sz val="16"/>
      <color rgb="FF2C2C84"/>
      <name val="Arial"/>
      <family val="2"/>
      <charset val="204"/>
    </font>
    <font>
      <b/>
      <sz val="12"/>
      <color rgb="FF2C2C8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1" fillId="0" borderId="0"/>
    <xf numFmtId="0" fontId="1" fillId="0" borderId="0"/>
    <xf numFmtId="0" fontId="5" fillId="0" borderId="0">
      <alignment vertical="top"/>
    </xf>
    <xf numFmtId="165" fontId="10" fillId="0" borderId="0"/>
    <xf numFmtId="165" fontId="10" fillId="0" borderId="0"/>
    <xf numFmtId="165" fontId="10" fillId="0" borderId="0"/>
    <xf numFmtId="167" fontId="5" fillId="0" borderId="0"/>
    <xf numFmtId="0" fontId="10" fillId="0" borderId="0">
      <alignment vertical="top"/>
    </xf>
  </cellStyleXfs>
  <cellXfs count="65">
    <xf numFmtId="0" fontId="0" fillId="0" borderId="0" xfId="0"/>
    <xf numFmtId="0" fontId="9" fillId="0" borderId="13" xfId="7" applyFont="1" applyBorder="1" applyAlignment="1"/>
    <xf numFmtId="0" fontId="9" fillId="0" borderId="13" xfId="7" applyFont="1" applyBorder="1" applyAlignment="1">
      <alignment horizontal="left" indent="3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5" fillId="0" borderId="3" xfId="7" applyFill="1" applyBorder="1" applyAlignment="1"/>
    <xf numFmtId="164" fontId="0" fillId="0" borderId="0" xfId="0" applyNumberFormat="1" applyBorder="1" applyAlignment="1">
      <alignment horizontal="center" vertical="center"/>
    </xf>
    <xf numFmtId="17" fontId="0" fillId="0" borderId="0" xfId="0" applyNumberFormat="1"/>
    <xf numFmtId="0" fontId="5" fillId="0" borderId="14" xfId="7" applyFill="1" applyBorder="1" applyAlignment="1"/>
    <xf numFmtId="164" fontId="0" fillId="0" borderId="0" xfId="0" applyNumberFormat="1" applyAlignment="1">
      <alignment horizontal="center" vertical="center"/>
    </xf>
    <xf numFmtId="17" fontId="5" fillId="0" borderId="3" xfId="7" applyNumberFormat="1" applyFill="1" applyBorder="1" applyAlignment="1"/>
    <xf numFmtId="17" fontId="5" fillId="0" borderId="14" xfId="7" applyNumberFormat="1" applyFill="1" applyBorder="1" applyAlignment="1"/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0" xfId="0" applyBorder="1"/>
    <xf numFmtId="17" fontId="0" fillId="0" borderId="15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0" fontId="0" fillId="0" borderId="15" xfId="0" applyBorder="1"/>
    <xf numFmtId="0" fontId="3" fillId="0" borderId="0" xfId="2" applyFont="1" applyFill="1" applyBorder="1"/>
    <xf numFmtId="165" fontId="12" fillId="0" borderId="16" xfId="8" applyFont="1" applyFill="1" applyBorder="1" applyAlignment="1" applyProtection="1">
      <alignment horizontal="center" vertical="center" wrapText="1"/>
      <protection locked="0"/>
    </xf>
    <xf numFmtId="165" fontId="12" fillId="0" borderId="17" xfId="8" applyFont="1" applyFill="1" applyBorder="1" applyAlignment="1" applyProtection="1">
      <alignment horizontal="center" vertical="center" wrapText="1"/>
      <protection locked="0"/>
    </xf>
    <xf numFmtId="165" fontId="13" fillId="0" borderId="0" xfId="8" applyFont="1" applyBorder="1"/>
    <xf numFmtId="165" fontId="13" fillId="4" borderId="0" xfId="8" applyFont="1" applyFill="1" applyBorder="1"/>
    <xf numFmtId="165" fontId="11" fillId="0" borderId="4" xfId="8" applyFont="1" applyFill="1" applyBorder="1" applyAlignment="1">
      <alignment vertical="center"/>
    </xf>
    <xf numFmtId="165" fontId="11" fillId="0" borderId="7" xfId="8" applyFont="1" applyFill="1" applyBorder="1" applyAlignment="1">
      <alignment vertical="center"/>
    </xf>
    <xf numFmtId="165" fontId="13" fillId="0" borderId="0" xfId="8" applyFont="1"/>
    <xf numFmtId="165" fontId="11" fillId="0" borderId="2" xfId="8" applyFont="1" applyFill="1" applyBorder="1" applyAlignment="1">
      <alignment vertical="center"/>
    </xf>
    <xf numFmtId="165" fontId="13" fillId="0" borderId="18" xfId="8" applyFont="1" applyBorder="1"/>
    <xf numFmtId="165" fontId="13" fillId="5" borderId="0" xfId="8" applyFont="1" applyFill="1"/>
    <xf numFmtId="165" fontId="12" fillId="0" borderId="25" xfId="8" applyFont="1" applyFill="1" applyBorder="1" applyAlignment="1" applyProtection="1">
      <alignment horizontal="center" vertical="center" wrapText="1"/>
      <protection locked="0"/>
    </xf>
    <xf numFmtId="165" fontId="12" fillId="0" borderId="9" xfId="8" applyFont="1" applyFill="1" applyBorder="1" applyAlignment="1" applyProtection="1">
      <alignment horizontal="center" vertical="center" wrapText="1"/>
      <protection locked="0"/>
    </xf>
    <xf numFmtId="165" fontId="12" fillId="0" borderId="10" xfId="8" applyFont="1" applyFill="1" applyBorder="1" applyAlignment="1" applyProtection="1">
      <alignment horizontal="center" vertical="center" wrapText="1"/>
      <protection locked="0"/>
    </xf>
    <xf numFmtId="166" fontId="11" fillId="0" borderId="19" xfId="8" applyNumberFormat="1" applyFont="1" applyFill="1" applyBorder="1" applyAlignment="1">
      <alignment horizontal="center" vertical="center"/>
    </xf>
    <xf numFmtId="166" fontId="11" fillId="0" borderId="20" xfId="8" applyNumberFormat="1" applyFont="1" applyFill="1" applyBorder="1" applyAlignment="1">
      <alignment horizontal="center" vertical="center"/>
    </xf>
    <xf numFmtId="166" fontId="11" fillId="0" borderId="27" xfId="8" applyNumberFormat="1" applyFont="1" applyFill="1" applyBorder="1" applyAlignment="1">
      <alignment horizontal="center" vertical="center"/>
    </xf>
    <xf numFmtId="166" fontId="11" fillId="0" borderId="21" xfId="8" applyNumberFormat="1" applyFont="1" applyFill="1" applyBorder="1" applyAlignment="1">
      <alignment horizontal="center" vertical="center"/>
    </xf>
    <xf numFmtId="166" fontId="11" fillId="0" borderId="22" xfId="8" applyNumberFormat="1" applyFont="1" applyFill="1" applyBorder="1" applyAlignment="1">
      <alignment horizontal="center" vertical="center"/>
    </xf>
    <xf numFmtId="166" fontId="11" fillId="0" borderId="28" xfId="8" applyNumberFormat="1" applyFont="1" applyFill="1" applyBorder="1" applyAlignment="1">
      <alignment horizontal="center" vertical="center"/>
    </xf>
    <xf numFmtId="166" fontId="11" fillId="0" borderId="9" xfId="8" applyNumberFormat="1" applyFont="1" applyFill="1" applyBorder="1" applyAlignment="1">
      <alignment horizontal="center" vertical="center"/>
    </xf>
    <xf numFmtId="166" fontId="11" fillId="0" borderId="10" xfId="8" applyNumberFormat="1" applyFont="1" applyFill="1" applyBorder="1" applyAlignment="1">
      <alignment horizontal="center" vertical="center"/>
    </xf>
    <xf numFmtId="166" fontId="11" fillId="0" borderId="11" xfId="8" applyNumberFormat="1" applyFont="1" applyFill="1" applyBorder="1" applyAlignment="1">
      <alignment horizontal="center" vertical="center"/>
    </xf>
    <xf numFmtId="1" fontId="14" fillId="2" borderId="29" xfId="2" applyNumberFormat="1" applyFont="1" applyFill="1" applyBorder="1" applyAlignment="1">
      <alignment horizontal="right" vertical="center"/>
    </xf>
    <xf numFmtId="1" fontId="14" fillId="2" borderId="23" xfId="2" applyNumberFormat="1" applyFont="1" applyFill="1" applyBorder="1" applyAlignment="1">
      <alignment horizontal="right" vertical="center"/>
    </xf>
    <xf numFmtId="1" fontId="14" fillId="2" borderId="24" xfId="2" applyNumberFormat="1" applyFont="1" applyFill="1" applyBorder="1" applyAlignment="1">
      <alignment horizontal="right" vertical="center"/>
    </xf>
    <xf numFmtId="1" fontId="14" fillId="2" borderId="30" xfId="2" applyNumberFormat="1" applyFont="1" applyFill="1" applyBorder="1" applyAlignment="1">
      <alignment horizontal="center" vertical="center"/>
    </xf>
    <xf numFmtId="1" fontId="14" fillId="2" borderId="26" xfId="2" applyNumberFormat="1" applyFont="1" applyFill="1" applyBorder="1" applyAlignment="1">
      <alignment horizontal="center" vertical="center"/>
    </xf>
    <xf numFmtId="1" fontId="14" fillId="2" borderId="31" xfId="2" applyNumberFormat="1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left" vertical="center" wrapText="1" indent="1"/>
    </xf>
    <xf numFmtId="0" fontId="6" fillId="2" borderId="8" xfId="2" applyFont="1" applyFill="1" applyBorder="1" applyAlignment="1">
      <alignment horizontal="left" vertical="center" wrapText="1" indent="3"/>
    </xf>
    <xf numFmtId="0" fontId="14" fillId="2" borderId="8" xfId="2" applyFont="1" applyFill="1" applyBorder="1" applyAlignment="1">
      <alignment horizontal="left" vertical="center" wrapText="1" indent="4"/>
    </xf>
    <xf numFmtId="0" fontId="15" fillId="2" borderId="8" xfId="2" applyFont="1" applyFill="1" applyBorder="1" applyAlignment="1">
      <alignment horizontal="left" vertical="center" wrapText="1" indent="5"/>
    </xf>
    <xf numFmtId="0" fontId="16" fillId="0" borderId="5" xfId="5" applyFont="1" applyBorder="1" applyAlignment="1">
      <alignment horizontal="right" indent="1"/>
    </xf>
    <xf numFmtId="165" fontId="11" fillId="0" borderId="1" xfId="8" applyFont="1" applyBorder="1" applyAlignment="1">
      <alignment horizontal="left" vertical="center"/>
    </xf>
    <xf numFmtId="165" fontId="11" fillId="0" borderId="2" xfId="8" applyFont="1" applyBorder="1" applyAlignment="1">
      <alignment horizontal="left" vertical="center"/>
    </xf>
    <xf numFmtId="165" fontId="12" fillId="0" borderId="10" xfId="8" applyFont="1" applyFill="1" applyBorder="1" applyAlignment="1" applyProtection="1">
      <alignment horizontal="center" vertical="center" wrapText="1"/>
      <protection locked="0"/>
    </xf>
    <xf numFmtId="165" fontId="12" fillId="0" borderId="11" xfId="8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4" fillId="2" borderId="0" xfId="2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3">
    <cellStyle name="Обычный" xfId="0" builtinId="0"/>
    <cellStyle name="Обычный 100" xfId="2"/>
    <cellStyle name="Обычный 118" xfId="11"/>
    <cellStyle name="Обычный 120" xfId="12"/>
    <cellStyle name="Обычный 140 3 2" xfId="6"/>
    <cellStyle name="Обычный 2" xfId="1"/>
    <cellStyle name="Обычный 2 2" xfId="10"/>
    <cellStyle name="Обычный 2 3" xfId="5"/>
    <cellStyle name="Обычный 25 2" xfId="9"/>
    <cellStyle name="Обычный 28 2" xfId="7"/>
    <cellStyle name="Обычный 4" xfId="8"/>
    <cellStyle name="Обычный 5" xfId="4"/>
    <cellStyle name="Стиль 1 2" xfId="3"/>
  </cellStyles>
  <dxfs count="0"/>
  <tableStyles count="0" defaultTableStyle="TableStyleMedium2" defaultPivotStyle="PivotStyleLight16"/>
  <colors>
    <mruColors>
      <color rgb="FFED7D31"/>
      <color rgb="FF2C2C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22412</xdr:colOff>
      <xdr:row>0</xdr:row>
      <xdr:rowOff>22412</xdr:rowOff>
    </xdr:from>
    <xdr:to>
      <xdr:col>5</xdr:col>
      <xdr:colOff>677342</xdr:colOff>
      <xdr:row>1</xdr:row>
      <xdr:rowOff>538551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3387" y="22412"/>
          <a:ext cx="654930" cy="6727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  <sheetName val="Final_m"/>
      <sheetName val="Charts"/>
      <sheetName val="Переменны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  <sheetName val="TablesYearToYear"/>
      <sheetName val="1999"/>
      <sheetName val="ипц2002-2004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  <sheetName val="Смета"/>
      <sheetName val="XLR_NoRange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F33"/>
  <sheetViews>
    <sheetView tabSelected="1" view="pageBreakPreview" zoomScale="90" zoomScaleNormal="67" zoomScaleSheetLayoutView="90" workbookViewId="0">
      <selection sqref="A1:F2"/>
    </sheetView>
  </sheetViews>
  <sheetFormatPr defaultColWidth="8.28515625" defaultRowHeight="12" x14ac:dyDescent="0.15"/>
  <cols>
    <col min="1" max="1" width="72.42578125" style="27" customWidth="1"/>
    <col min="2" max="6" width="14.140625" style="30" customWidth="1"/>
    <col min="7" max="16384" width="8.28515625" style="27"/>
  </cols>
  <sheetData>
    <row r="1" spans="1:6" x14ac:dyDescent="0.15">
      <c r="A1" s="60" t="s">
        <v>32</v>
      </c>
      <c r="B1" s="60"/>
      <c r="C1" s="60"/>
      <c r="D1" s="60"/>
      <c r="E1" s="60"/>
      <c r="F1" s="60"/>
    </row>
    <row r="2" spans="1:6" ht="45" customHeight="1" x14ac:dyDescent="0.15">
      <c r="A2" s="60"/>
      <c r="B2" s="60"/>
      <c r="C2" s="60"/>
      <c r="D2" s="60"/>
      <c r="E2" s="60"/>
      <c r="F2" s="60"/>
    </row>
    <row r="3" spans="1:6" ht="37.5" customHeight="1" x14ac:dyDescent="0.15">
      <c r="A3" s="58" t="s">
        <v>31</v>
      </c>
      <c r="B3" s="59"/>
      <c r="C3" s="59"/>
      <c r="D3" s="59"/>
      <c r="E3" s="59"/>
      <c r="F3" s="59"/>
    </row>
    <row r="4" spans="1:6" s="20" customFormat="1" ht="19.5" customHeight="1" thickBot="1" x14ac:dyDescent="0.35">
      <c r="A4" s="53" t="s">
        <v>30</v>
      </c>
      <c r="B4" s="53"/>
      <c r="C4" s="53"/>
      <c r="D4" s="53"/>
      <c r="E4" s="53"/>
      <c r="F4" s="53"/>
    </row>
    <row r="5" spans="1:6" s="23" customFormat="1" ht="18.75" customHeight="1" x14ac:dyDescent="0.15">
      <c r="A5" s="54"/>
      <c r="B5" s="31">
        <v>2023</v>
      </c>
      <c r="C5" s="21">
        <v>2024</v>
      </c>
      <c r="D5" s="21">
        <v>2025</v>
      </c>
      <c r="E5" s="21">
        <v>2026</v>
      </c>
      <c r="F5" s="22">
        <v>2027</v>
      </c>
    </row>
    <row r="6" spans="1:6" s="23" customFormat="1" ht="18.75" customHeight="1" thickBot="1" x14ac:dyDescent="0.2">
      <c r="A6" s="55"/>
      <c r="B6" s="32" t="s">
        <v>0</v>
      </c>
      <c r="C6" s="33" t="s">
        <v>1</v>
      </c>
      <c r="D6" s="56" t="s">
        <v>2</v>
      </c>
      <c r="E6" s="56"/>
      <c r="F6" s="57"/>
    </row>
    <row r="7" spans="1:6" s="24" customFormat="1" ht="31.5" x14ac:dyDescent="0.15">
      <c r="A7" s="49" t="s">
        <v>29</v>
      </c>
      <c r="B7" s="43"/>
      <c r="C7" s="44"/>
      <c r="D7" s="44"/>
      <c r="E7" s="44"/>
      <c r="F7" s="45"/>
    </row>
    <row r="8" spans="1:6" s="23" customFormat="1" ht="15" x14ac:dyDescent="0.15">
      <c r="A8" s="25" t="s">
        <v>18</v>
      </c>
      <c r="B8" s="34">
        <v>107.41670127203899</v>
      </c>
      <c r="C8" s="35">
        <v>107.33995445016075</v>
      </c>
      <c r="D8" s="35">
        <v>103.74429951522613</v>
      </c>
      <c r="E8" s="35">
        <v>104.43525953761447</v>
      </c>
      <c r="F8" s="36">
        <v>105.44018787796497</v>
      </c>
    </row>
    <row r="9" spans="1:6" s="23" customFormat="1" ht="15" x14ac:dyDescent="0.15">
      <c r="A9" s="25" t="s">
        <v>19</v>
      </c>
      <c r="B9" s="34">
        <v>105.85945622434497</v>
      </c>
      <c r="C9" s="35">
        <v>108.00955064862646</v>
      </c>
      <c r="D9" s="35">
        <v>105.52904750008783</v>
      </c>
      <c r="E9" s="35">
        <v>103.91251780284149</v>
      </c>
      <c r="F9" s="36">
        <v>105.10913049824219</v>
      </c>
    </row>
    <row r="10" spans="1:6" s="24" customFormat="1" ht="15.75" x14ac:dyDescent="0.15">
      <c r="A10" s="50" t="s">
        <v>23</v>
      </c>
      <c r="B10" s="46"/>
      <c r="C10" s="47"/>
      <c r="D10" s="47"/>
      <c r="E10" s="47"/>
      <c r="F10" s="48"/>
    </row>
    <row r="11" spans="1:6" s="23" customFormat="1" ht="15" x14ac:dyDescent="0.15">
      <c r="A11" s="25" t="s">
        <v>18</v>
      </c>
      <c r="B11" s="34">
        <v>107.10773708872581</v>
      </c>
      <c r="C11" s="35">
        <v>105.89772697867785</v>
      </c>
      <c r="D11" s="35">
        <v>103.63520691637937</v>
      </c>
      <c r="E11" s="35">
        <v>104.47596587448726</v>
      </c>
      <c r="F11" s="36">
        <v>105.58573416804219</v>
      </c>
    </row>
    <row r="12" spans="1:6" s="23" customFormat="1" ht="15" x14ac:dyDescent="0.15">
      <c r="A12" s="26" t="s">
        <v>19</v>
      </c>
      <c r="B12" s="37">
        <v>104.26773052621139</v>
      </c>
      <c r="C12" s="38">
        <v>107.28817656092711</v>
      </c>
      <c r="D12" s="38">
        <v>104.93825612605309</v>
      </c>
      <c r="E12" s="38">
        <v>103.88433356707134</v>
      </c>
      <c r="F12" s="39">
        <v>105.23307748923172</v>
      </c>
    </row>
    <row r="13" spans="1:6" s="24" customFormat="1" ht="15" x14ac:dyDescent="0.15">
      <c r="A13" s="51" t="s">
        <v>24</v>
      </c>
      <c r="B13" s="46"/>
      <c r="C13" s="47"/>
      <c r="D13" s="47"/>
      <c r="E13" s="47"/>
      <c r="F13" s="48"/>
    </row>
    <row r="14" spans="1:6" s="23" customFormat="1" ht="15" x14ac:dyDescent="0.15">
      <c r="A14" s="25" t="s">
        <v>18</v>
      </c>
      <c r="B14" s="34">
        <v>108.16</v>
      </c>
      <c r="C14" s="35">
        <v>106.86284052688741</v>
      </c>
      <c r="D14" s="35">
        <v>103.89590559517367</v>
      </c>
      <c r="E14" s="35">
        <v>104.60911237194271</v>
      </c>
      <c r="F14" s="36">
        <v>105.65520754261263</v>
      </c>
    </row>
    <row r="15" spans="1:6" s="23" customFormat="1" ht="15" x14ac:dyDescent="0.15">
      <c r="A15" s="26" t="s">
        <v>20</v>
      </c>
      <c r="B15" s="37">
        <v>104.4</v>
      </c>
      <c r="C15" s="38">
        <v>108.33609792855718</v>
      </c>
      <c r="D15" s="38">
        <v>105.68939774835468</v>
      </c>
      <c r="E15" s="38">
        <v>104.19881418834875</v>
      </c>
      <c r="F15" s="39">
        <v>105.39683537191809</v>
      </c>
    </row>
    <row r="16" spans="1:6" s="24" customFormat="1" ht="15" x14ac:dyDescent="0.15">
      <c r="A16" s="52" t="s">
        <v>26</v>
      </c>
      <c r="B16" s="46"/>
      <c r="C16" s="47"/>
      <c r="D16" s="47"/>
      <c r="E16" s="47"/>
      <c r="F16" s="48"/>
    </row>
    <row r="17" spans="1:6" s="23" customFormat="1" ht="15" x14ac:dyDescent="0.15">
      <c r="A17" s="25" t="s">
        <v>18</v>
      </c>
      <c r="B17" s="34">
        <v>106.14</v>
      </c>
      <c r="C17" s="35">
        <v>106.41279543223139</v>
      </c>
      <c r="D17" s="35">
        <v>103.70512690422952</v>
      </c>
      <c r="E17" s="35">
        <v>104.61493644040137</v>
      </c>
      <c r="F17" s="36">
        <v>105.64665777350692</v>
      </c>
    </row>
    <row r="18" spans="1:6" s="23" customFormat="1" ht="15" x14ac:dyDescent="0.15">
      <c r="A18" s="26" t="s">
        <v>20</v>
      </c>
      <c r="B18" s="37">
        <v>103.92749177679836</v>
      </c>
      <c r="C18" s="38">
        <v>107.64763878753693</v>
      </c>
      <c r="D18" s="38">
        <v>104.97428881090742</v>
      </c>
      <c r="E18" s="38">
        <v>104.13670561410026</v>
      </c>
      <c r="F18" s="39">
        <v>105.39119310936459</v>
      </c>
    </row>
    <row r="19" spans="1:6" s="24" customFormat="1" ht="15" x14ac:dyDescent="0.15">
      <c r="A19" s="51" t="s">
        <v>25</v>
      </c>
      <c r="B19" s="46"/>
      <c r="C19" s="47"/>
      <c r="D19" s="47"/>
      <c r="E19" s="47"/>
      <c r="F19" s="48"/>
    </row>
    <row r="20" spans="1:6" ht="15" x14ac:dyDescent="0.15">
      <c r="A20" s="25" t="s">
        <v>18</v>
      </c>
      <c r="B20" s="34">
        <v>105.96</v>
      </c>
      <c r="C20" s="35">
        <v>104.86384943356626</v>
      </c>
      <c r="D20" s="35">
        <v>103.35593354948314</v>
      </c>
      <c r="E20" s="35">
        <v>104.33333273646446</v>
      </c>
      <c r="F20" s="36">
        <v>105.51131084025366</v>
      </c>
    </row>
    <row r="21" spans="1:6" ht="15" x14ac:dyDescent="0.15">
      <c r="A21" s="26" t="s">
        <v>20</v>
      </c>
      <c r="B21" s="37">
        <v>104.15587604341268</v>
      </c>
      <c r="C21" s="38">
        <v>106.15396613507076</v>
      </c>
      <c r="D21" s="38">
        <v>104.13158579150942</v>
      </c>
      <c r="E21" s="38">
        <v>103.54742050354699</v>
      </c>
      <c r="F21" s="39">
        <v>105.057521932713</v>
      </c>
    </row>
    <row r="22" spans="1:6" s="24" customFormat="1" ht="15" x14ac:dyDescent="0.15">
      <c r="A22" s="52" t="s">
        <v>27</v>
      </c>
      <c r="B22" s="46"/>
      <c r="C22" s="47"/>
      <c r="D22" s="47"/>
      <c r="E22" s="47"/>
      <c r="F22" s="48"/>
    </row>
    <row r="23" spans="1:6" ht="15" x14ac:dyDescent="0.15">
      <c r="A23" s="25" t="s">
        <v>18</v>
      </c>
      <c r="B23" s="34">
        <v>105.92136229457188</v>
      </c>
      <c r="C23" s="35">
        <v>104.80344480408004</v>
      </c>
      <c r="D23" s="35">
        <v>103.32856626841767</v>
      </c>
      <c r="E23" s="35">
        <v>104.34375649389101</v>
      </c>
      <c r="F23" s="36">
        <v>105.54646171724819</v>
      </c>
    </row>
    <row r="24" spans="1:6" ht="15" x14ac:dyDescent="0.15">
      <c r="A24" s="26" t="s">
        <v>20</v>
      </c>
      <c r="B24" s="37">
        <v>104.15088461713762</v>
      </c>
      <c r="C24" s="38">
        <v>106.11713584001291</v>
      </c>
      <c r="D24" s="38">
        <v>104.10318955575649</v>
      </c>
      <c r="E24" s="38">
        <v>103.52917551532208</v>
      </c>
      <c r="F24" s="39">
        <v>105.08483612136274</v>
      </c>
    </row>
    <row r="25" spans="1:6" s="24" customFormat="1" ht="15.75" x14ac:dyDescent="0.15">
      <c r="A25" s="50" t="s">
        <v>21</v>
      </c>
      <c r="B25" s="46"/>
      <c r="C25" s="47"/>
      <c r="D25" s="47"/>
      <c r="E25" s="47"/>
      <c r="F25" s="48"/>
    </row>
    <row r="26" spans="1:6" ht="15" x14ac:dyDescent="0.15">
      <c r="A26" s="25" t="s">
        <v>18</v>
      </c>
      <c r="B26" s="34">
        <v>108.33</v>
      </c>
      <c r="C26" s="35">
        <v>111.04939990342271</v>
      </c>
      <c r="D26" s="35">
        <v>104.01136023077174</v>
      </c>
      <c r="E26" s="35">
        <v>104.32183046093071</v>
      </c>
      <c r="F26" s="36">
        <v>105.0589342810933</v>
      </c>
    </row>
    <row r="27" spans="1:6" ht="15" x14ac:dyDescent="0.15">
      <c r="A27" s="26" t="s">
        <v>19</v>
      </c>
      <c r="B27" s="37">
        <v>110.40812829467856</v>
      </c>
      <c r="C27" s="38">
        <v>109.84725118647334</v>
      </c>
      <c r="D27" s="38">
        <v>107.01242816892409</v>
      </c>
      <c r="E27" s="38">
        <v>103.96697794836301</v>
      </c>
      <c r="F27" s="39">
        <v>104.77892748502981</v>
      </c>
    </row>
    <row r="28" spans="1:6" s="24" customFormat="1" ht="15" x14ac:dyDescent="0.15">
      <c r="A28" s="51" t="s">
        <v>28</v>
      </c>
      <c r="B28" s="46"/>
      <c r="C28" s="47"/>
      <c r="D28" s="47"/>
      <c r="E28" s="47"/>
      <c r="F28" s="48"/>
    </row>
    <row r="29" spans="1:6" ht="15" x14ac:dyDescent="0.15">
      <c r="A29" s="25" t="s">
        <v>18</v>
      </c>
      <c r="B29" s="34">
        <v>104.76</v>
      </c>
      <c r="C29" s="35">
        <v>111.02860452448394</v>
      </c>
      <c r="D29" s="35">
        <v>111.08997680970059</v>
      </c>
      <c r="E29" s="35">
        <v>105.47947418093841</v>
      </c>
      <c r="F29" s="36">
        <v>104.78524769675153</v>
      </c>
    </row>
    <row r="30" spans="1:6" ht="15" x14ac:dyDescent="0.15">
      <c r="A30" s="26" t="s">
        <v>20</v>
      </c>
      <c r="B30" s="37">
        <v>109.7</v>
      </c>
      <c r="C30" s="38">
        <v>107.43499149885487</v>
      </c>
      <c r="D30" s="38">
        <v>111.01942719342388</v>
      </c>
      <c r="E30" s="38">
        <v>108.67723284644646</v>
      </c>
      <c r="F30" s="39">
        <v>105.13002383556189</v>
      </c>
    </row>
    <row r="31" spans="1:6" s="24" customFormat="1" ht="15" x14ac:dyDescent="0.15">
      <c r="A31" s="51" t="s">
        <v>22</v>
      </c>
      <c r="B31" s="46"/>
      <c r="C31" s="47"/>
      <c r="D31" s="47"/>
      <c r="E31" s="47"/>
      <c r="F31" s="48"/>
    </row>
    <row r="32" spans="1:6" ht="15" x14ac:dyDescent="0.15">
      <c r="A32" s="25" t="s">
        <v>18</v>
      </c>
      <c r="B32" s="34">
        <v>110.13649985446662</v>
      </c>
      <c r="C32" s="35">
        <v>111.05925241887034</v>
      </c>
      <c r="D32" s="35">
        <v>100.65762575941739</v>
      </c>
      <c r="E32" s="35">
        <v>103.7733575204844</v>
      </c>
      <c r="F32" s="36">
        <v>105.18860257461078</v>
      </c>
    </row>
    <row r="33" spans="1:6" s="29" customFormat="1" ht="15.75" thickBot="1" x14ac:dyDescent="0.2">
      <c r="A33" s="28" t="s">
        <v>20</v>
      </c>
      <c r="B33" s="40">
        <v>110.39929233996627</v>
      </c>
      <c r="C33" s="41">
        <v>110.97959265824566</v>
      </c>
      <c r="D33" s="41">
        <v>105.14164779959746</v>
      </c>
      <c r="E33" s="41">
        <v>101.6713103740658</v>
      </c>
      <c r="F33" s="42">
        <v>104.60932974029402</v>
      </c>
    </row>
  </sheetData>
  <mergeCells count="5">
    <mergeCell ref="A4:F4"/>
    <mergeCell ref="A5:A6"/>
    <mergeCell ref="D6:F6"/>
    <mergeCell ref="A3:F3"/>
    <mergeCell ref="A1:F2"/>
  </mergeCells>
  <printOptions horizontalCentered="1"/>
  <pageMargins left="0.19685039370078741" right="0.39370078740157483" top="0.59055118110236227" bottom="0.19685039370078741" header="0.31496062992125984" footer="0.51181102362204722"/>
  <pageSetup paperSize="9" scale="90" firstPageNumber="114" orientation="landscape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workbookViewId="0">
      <selection activeCell="L4" sqref="L4"/>
    </sheetView>
  </sheetViews>
  <sheetFormatPr defaultRowHeight="15" x14ac:dyDescent="0.25"/>
  <cols>
    <col min="2" max="2" width="9.140625" style="12"/>
  </cols>
  <sheetData>
    <row r="1" spans="1:25" ht="18" customHeight="1" x14ac:dyDescent="0.25">
      <c r="A1" t="s">
        <v>12</v>
      </c>
      <c r="C1" s="61" t="s">
        <v>13</v>
      </c>
      <c r="D1" s="61"/>
      <c r="E1" s="61"/>
      <c r="F1" s="61"/>
      <c r="G1" s="61"/>
      <c r="H1" s="61"/>
      <c r="I1" s="13">
        <f>F5/D5*100</f>
        <v>66.753483562106382</v>
      </c>
      <c r="J1" s="14"/>
      <c r="K1" s="61" t="s">
        <v>14</v>
      </c>
      <c r="L1" s="61"/>
      <c r="M1" s="61"/>
      <c r="N1" s="61"/>
      <c r="O1" s="61"/>
      <c r="P1" s="61"/>
      <c r="Q1" s="14"/>
      <c r="R1" s="61" t="s">
        <v>15</v>
      </c>
      <c r="S1" s="61"/>
      <c r="T1" s="61"/>
      <c r="U1" s="61"/>
      <c r="V1" s="61"/>
      <c r="W1" s="61"/>
    </row>
    <row r="2" spans="1:25" ht="18" customHeight="1" x14ac:dyDescent="0.25">
      <c r="B2" s="15"/>
      <c r="C2" s="61" t="s">
        <v>16</v>
      </c>
      <c r="D2" s="61"/>
      <c r="E2" s="61" t="s">
        <v>17</v>
      </c>
      <c r="F2" s="61"/>
      <c r="G2" s="61" t="s">
        <v>7</v>
      </c>
      <c r="H2" s="61"/>
      <c r="I2" s="13">
        <f>H5/D5*100</f>
        <v>33.246516437893611</v>
      </c>
      <c r="J2" s="14"/>
      <c r="K2" s="61" t="s">
        <v>16</v>
      </c>
      <c r="L2" s="61"/>
      <c r="M2" s="61" t="s">
        <v>17</v>
      </c>
      <c r="N2" s="61"/>
      <c r="O2" s="61" t="s">
        <v>7</v>
      </c>
      <c r="P2" s="61"/>
      <c r="Q2" s="14"/>
      <c r="R2" s="61" t="s">
        <v>16</v>
      </c>
      <c r="S2" s="61"/>
      <c r="T2" s="61" t="s">
        <v>17</v>
      </c>
      <c r="U2" s="61"/>
      <c r="V2" s="61" t="s">
        <v>7</v>
      </c>
      <c r="W2" s="61"/>
    </row>
    <row r="3" spans="1:25" x14ac:dyDescent="0.25">
      <c r="A3" s="16">
        <f>C3/$D$5*100</f>
        <v>35.308412733507453</v>
      </c>
      <c r="B3" s="17">
        <v>44927</v>
      </c>
      <c r="C3" s="18">
        <v>5.8</v>
      </c>
      <c r="D3" s="19"/>
      <c r="E3" s="18">
        <f>C3-G3</f>
        <v>5.8</v>
      </c>
      <c r="F3" s="19"/>
      <c r="G3" s="19"/>
      <c r="H3" s="19"/>
      <c r="K3" s="18">
        <f>R3/C3*1000</f>
        <v>585.52363728002388</v>
      </c>
      <c r="L3" s="19"/>
      <c r="M3" s="19"/>
      <c r="N3" s="19"/>
      <c r="O3" s="19"/>
      <c r="P3" s="19"/>
      <c r="R3" s="18">
        <f>S5/2.9</f>
        <v>3.3960370962241382</v>
      </c>
      <c r="S3" s="19"/>
      <c r="T3" s="19"/>
      <c r="U3" s="19"/>
      <c r="V3" s="19"/>
      <c r="W3" s="19"/>
    </row>
    <row r="4" spans="1:25" x14ac:dyDescent="0.25">
      <c r="A4" s="16">
        <f>C4/$D$5*100</f>
        <v>31.556871837313437</v>
      </c>
      <c r="B4" s="17">
        <v>44958</v>
      </c>
      <c r="C4" s="18">
        <f>(D5-C3)/2.05</f>
        <v>5.1837463790243907</v>
      </c>
      <c r="D4" s="19"/>
      <c r="E4" s="18">
        <f>C4-G4</f>
        <v>5.1837463790243907</v>
      </c>
      <c r="F4" s="19"/>
      <c r="G4" s="19"/>
      <c r="H4" s="19"/>
      <c r="K4" s="18">
        <f>R4/C4*1000</f>
        <v>638.33354875373846</v>
      </c>
      <c r="L4" s="3">
        <f>(K3*A3+K4*A4+K5*A5)/100</f>
        <v>599.54339725892021</v>
      </c>
      <c r="M4" s="19"/>
      <c r="N4" s="19"/>
      <c r="O4" s="19"/>
      <c r="P4" s="19"/>
      <c r="R4" s="18">
        <f>(S5-R3)/1.95</f>
        <v>3.308959221961981</v>
      </c>
      <c r="S4" s="19"/>
      <c r="T4" s="19"/>
      <c r="U4" s="19"/>
      <c r="V4" s="19"/>
      <c r="W4" s="19"/>
      <c r="Y4" s="13"/>
    </row>
    <row r="5" spans="1:25" x14ac:dyDescent="0.25">
      <c r="A5" s="16">
        <f>C5/$D$5*100</f>
        <v>33.134715429179103</v>
      </c>
      <c r="B5" s="17">
        <v>44986</v>
      </c>
      <c r="C5" s="18">
        <f>D5-C3-C4</f>
        <v>5.4429336979756089</v>
      </c>
      <c r="D5" s="18">
        <v>16.426680077</v>
      </c>
      <c r="E5" s="18">
        <f>C5-G5</f>
        <v>5.4429336979756089</v>
      </c>
      <c r="F5" s="18">
        <v>10.965381185</v>
      </c>
      <c r="G5" s="18"/>
      <c r="H5" s="18">
        <v>5.4612988920000003</v>
      </c>
      <c r="K5" s="18">
        <f>R5/C5*1000</f>
        <v>577.5398774438587</v>
      </c>
      <c r="L5" s="18">
        <v>599.54339725892021</v>
      </c>
      <c r="M5" s="18"/>
      <c r="N5" s="18">
        <v>733.41635919244152</v>
      </c>
      <c r="O5" s="18"/>
      <c r="P5" s="18">
        <v>330.74872276922798</v>
      </c>
      <c r="R5" s="18">
        <f>S5-R3-R4</f>
        <v>3.1435112608638818</v>
      </c>
      <c r="S5" s="18">
        <f>L5*D5/1000</f>
        <v>9.8485075790500005</v>
      </c>
      <c r="T5" s="18"/>
      <c r="U5" s="18">
        <f>S5-W5</f>
        <v>8.0421899458600006</v>
      </c>
      <c r="V5" s="18"/>
      <c r="W5" s="18">
        <f>P5*H5/1000</f>
        <v>1.8063176331900002</v>
      </c>
      <c r="Y5" s="13"/>
    </row>
    <row r="6" spans="1:25" x14ac:dyDescent="0.25">
      <c r="B6" s="13"/>
      <c r="C6" s="13"/>
      <c r="D6" s="13"/>
      <c r="E6" s="13"/>
      <c r="G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Y6" s="13"/>
    </row>
    <row r="7" spans="1:25" x14ac:dyDescent="0.25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Y7" s="13"/>
    </row>
    <row r="8" spans="1:25" x14ac:dyDescent="0.25"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Y8" s="13"/>
    </row>
    <row r="9" spans="1:25" x14ac:dyDescent="0.25"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Y9" s="13"/>
    </row>
    <row r="10" spans="1:25" x14ac:dyDescent="0.25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Y10" s="13"/>
    </row>
    <row r="11" spans="1:25" x14ac:dyDescent="0.25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Y11" s="13"/>
    </row>
    <row r="12" spans="1:25" x14ac:dyDescent="0.25"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Y12" s="13"/>
    </row>
    <row r="13" spans="1:25" x14ac:dyDescent="0.25"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Y13" s="13"/>
    </row>
    <row r="14" spans="1:25" x14ac:dyDescent="0.25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Y14" s="13"/>
    </row>
    <row r="15" spans="1:25" x14ac:dyDescent="0.25"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Y15" s="13"/>
    </row>
    <row r="16" spans="1:25" x14ac:dyDescent="0.25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Y16" s="13"/>
    </row>
    <row r="17" spans="2:25" x14ac:dyDescent="0.25"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Y17" s="13"/>
    </row>
    <row r="18" spans="2:25" x14ac:dyDescent="0.25"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</row>
    <row r="19" spans="2:25" x14ac:dyDescent="0.25"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</row>
    <row r="20" spans="2:25" x14ac:dyDescent="0.25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</row>
    <row r="21" spans="2:25" x14ac:dyDescent="0.25"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</row>
    <row r="22" spans="2:25" x14ac:dyDescent="0.25"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</row>
    <row r="23" spans="2:25" x14ac:dyDescent="0.25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</row>
    <row r="24" spans="2:25" x14ac:dyDescent="0.25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</row>
    <row r="25" spans="2:25" x14ac:dyDescent="0.25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</row>
    <row r="26" spans="2:25" x14ac:dyDescent="0.25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</row>
    <row r="27" spans="2:25" x14ac:dyDescent="0.25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</row>
    <row r="28" spans="2:25" x14ac:dyDescent="0.25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</row>
    <row r="29" spans="2:25" x14ac:dyDescent="0.25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</row>
    <row r="30" spans="2:25" x14ac:dyDescent="0.25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2:25" x14ac:dyDescent="0.25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2:25" x14ac:dyDescent="0.25"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</row>
    <row r="33" spans="2:23" x14ac:dyDescent="0.25"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</row>
    <row r="34" spans="2:23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</row>
    <row r="35" spans="2:23" x14ac:dyDescent="0.25"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</row>
    <row r="36" spans="2:23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</row>
    <row r="37" spans="2:23" x14ac:dyDescent="0.25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</row>
    <row r="38" spans="2:23" x14ac:dyDescent="0.25"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</row>
    <row r="39" spans="2:23" x14ac:dyDescent="0.25"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</row>
    <row r="40" spans="2:23" x14ac:dyDescent="0.25"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</row>
    <row r="41" spans="2:23" x14ac:dyDescent="0.25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</row>
    <row r="42" spans="2:23" x14ac:dyDescent="0.25"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</row>
    <row r="43" spans="2:23" x14ac:dyDescent="0.25"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</row>
    <row r="44" spans="2:23" x14ac:dyDescent="0.25"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</row>
    <row r="45" spans="2:23" x14ac:dyDescent="0.25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</row>
    <row r="46" spans="2:23" x14ac:dyDescent="0.25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</row>
    <row r="47" spans="2:23" x14ac:dyDescent="0.25"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</row>
    <row r="48" spans="2:23" x14ac:dyDescent="0.25"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</row>
    <row r="49" spans="2:23" x14ac:dyDescent="0.25"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</row>
    <row r="50" spans="2:23" x14ac:dyDescent="0.25"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</row>
  </sheetData>
  <mergeCells count="12">
    <mergeCell ref="T2:U2"/>
    <mergeCell ref="V2:W2"/>
    <mergeCell ref="C1:H1"/>
    <mergeCell ref="K1:P1"/>
    <mergeCell ref="R1:W1"/>
    <mergeCell ref="C2:D2"/>
    <mergeCell ref="E2:F2"/>
    <mergeCell ref="G2:H2"/>
    <mergeCell ref="K2:L2"/>
    <mergeCell ref="M2:N2"/>
    <mergeCell ref="O2:P2"/>
    <mergeCell ref="R2:S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B1" workbookViewId="0">
      <selection activeCell="F10" sqref="F10"/>
    </sheetView>
  </sheetViews>
  <sheetFormatPr defaultRowHeight="15" x14ac:dyDescent="0.25"/>
  <cols>
    <col min="2" max="2" width="23.140625" bestFit="1" customWidth="1"/>
    <col min="3" max="3" width="18.5703125" bestFit="1" customWidth="1"/>
    <col min="4" max="4" width="12" bestFit="1" customWidth="1"/>
    <col min="6" max="6" width="21.85546875" bestFit="1" customWidth="1"/>
    <col min="7" max="7" width="14.140625" bestFit="1" customWidth="1"/>
    <col min="8" max="8" width="6.28515625" bestFit="1" customWidth="1"/>
    <col min="11" max="13" width="18" customWidth="1"/>
    <col min="14" max="14" width="14.140625" bestFit="1" customWidth="1"/>
    <col min="15" max="16" width="14.140625" customWidth="1"/>
    <col min="18" max="18" width="15.7109375" bestFit="1" customWidth="1"/>
  </cols>
  <sheetData>
    <row r="1" spans="1:19" ht="15" customHeight="1" x14ac:dyDescent="0.25">
      <c r="B1" s="62" t="s">
        <v>3</v>
      </c>
      <c r="C1" s="62"/>
      <c r="D1" s="62"/>
      <c r="F1" s="63" t="s">
        <v>4</v>
      </c>
      <c r="G1" s="63"/>
      <c r="H1" s="63"/>
      <c r="K1" s="64" t="str">
        <f>B2</f>
        <v xml:space="preserve">     дальнее зарубежье</v>
      </c>
      <c r="L1" s="64"/>
      <c r="M1" s="64"/>
      <c r="N1" s="64" t="str">
        <f>C2</f>
        <v>ДЗ (без Китая)</v>
      </c>
      <c r="O1" s="64"/>
      <c r="P1" s="64"/>
      <c r="Q1" s="64" t="str">
        <f>D2</f>
        <v>Китай</v>
      </c>
      <c r="R1" s="64"/>
      <c r="S1" s="64"/>
    </row>
    <row r="2" spans="1:19" ht="30" customHeight="1" x14ac:dyDescent="0.25">
      <c r="B2" s="1" t="s">
        <v>5</v>
      </c>
      <c r="C2" s="2" t="s">
        <v>6</v>
      </c>
      <c r="D2" s="2" t="s">
        <v>7</v>
      </c>
      <c r="F2" s="3" t="str">
        <f>B2</f>
        <v xml:space="preserve">     дальнее зарубежье</v>
      </c>
      <c r="G2" s="3" t="str">
        <f>C2</f>
        <v>ДЗ (без Китая)</v>
      </c>
      <c r="H2" s="3" t="str">
        <f>D2</f>
        <v>Китай</v>
      </c>
      <c r="M2" s="4"/>
      <c r="P2" s="4"/>
    </row>
    <row r="3" spans="1:19" x14ac:dyDescent="0.25">
      <c r="A3" s="5" t="s">
        <v>8</v>
      </c>
      <c r="B3" s="6">
        <v>37.453385595999997</v>
      </c>
      <c r="C3" s="6">
        <v>33.681439396000002</v>
      </c>
      <c r="D3" s="6">
        <v>3.7719461999999999</v>
      </c>
      <c r="F3" s="6">
        <v>736.21030517798761</v>
      </c>
      <c r="G3" s="6">
        <v>794.76688798457542</v>
      </c>
      <c r="H3" s="6">
        <v>213.33169279561838</v>
      </c>
      <c r="J3" s="7">
        <v>44927</v>
      </c>
      <c r="K3">
        <f>L5/3</f>
        <v>199.84779908630674</v>
      </c>
    </row>
    <row r="4" spans="1:19" x14ac:dyDescent="0.25">
      <c r="A4" s="8" t="s">
        <v>9</v>
      </c>
      <c r="B4" s="6">
        <v>29.266807071999999</v>
      </c>
      <c r="C4" s="6">
        <v>25.492959427999999</v>
      </c>
      <c r="D4" s="6">
        <v>3.7738476439999999</v>
      </c>
      <c r="F4" s="6">
        <v>819.83591405826462</v>
      </c>
      <c r="G4" s="6">
        <v>904.38167443664133</v>
      </c>
      <c r="H4" s="6">
        <v>248.71544432703655</v>
      </c>
      <c r="J4" s="7">
        <v>44958</v>
      </c>
    </row>
    <row r="5" spans="1:19" x14ac:dyDescent="0.25">
      <c r="A5" s="8" t="s">
        <v>10</v>
      </c>
      <c r="B5" s="6">
        <v>18.070430393999999</v>
      </c>
      <c r="C5" s="6">
        <v>14.424083021</v>
      </c>
      <c r="D5" s="6">
        <v>3.6463473729999998</v>
      </c>
      <c r="F5" s="6">
        <v>1190.9081081447539</v>
      </c>
      <c r="G5" s="6">
        <v>1414.7683071665538</v>
      </c>
      <c r="H5" s="6">
        <v>305.37039999946273</v>
      </c>
      <c r="J5" s="7">
        <v>44986</v>
      </c>
      <c r="L5" s="9">
        <v>599.54339725892021</v>
      </c>
      <c r="M5" s="9"/>
      <c r="O5" s="9">
        <v>733.41635919244152</v>
      </c>
      <c r="P5" s="9"/>
      <c r="Q5" s="9"/>
      <c r="R5" s="9">
        <v>330.74872276922798</v>
      </c>
      <c r="S5" s="9"/>
    </row>
    <row r="6" spans="1:19" x14ac:dyDescent="0.25">
      <c r="A6" s="8" t="s">
        <v>11</v>
      </c>
      <c r="B6" s="6">
        <v>14.492367006</v>
      </c>
      <c r="C6" s="6">
        <v>10.285027474</v>
      </c>
      <c r="D6" s="6">
        <v>4.2073395319999998</v>
      </c>
      <c r="F6" s="6">
        <v>945.82653633081748</v>
      </c>
      <c r="G6" s="6">
        <v>1195.674285634874</v>
      </c>
      <c r="H6" s="6">
        <v>335.06266848396587</v>
      </c>
      <c r="J6" s="7">
        <v>45017</v>
      </c>
    </row>
    <row r="7" spans="1:19" x14ac:dyDescent="0.25">
      <c r="A7" s="10">
        <v>44986</v>
      </c>
      <c r="B7" s="6">
        <v>21.752475247524753</v>
      </c>
      <c r="C7" s="6">
        <v>14.449920223962604</v>
      </c>
      <c r="D7" s="6">
        <v>7.3025550235621495</v>
      </c>
      <c r="F7" s="6">
        <v>674.74846105262088</v>
      </c>
      <c r="G7" s="6">
        <v>853.21930924707249</v>
      </c>
      <c r="H7" s="6">
        <v>321.5995275092489</v>
      </c>
      <c r="J7" s="7">
        <v>45047</v>
      </c>
    </row>
    <row r="8" spans="1:19" x14ac:dyDescent="0.25">
      <c r="A8" s="11">
        <v>45078</v>
      </c>
      <c r="B8" s="6">
        <v>22.181518151815183</v>
      </c>
      <c r="C8" s="6">
        <v>17.29427419292815</v>
      </c>
      <c r="D8" s="6">
        <v>4.8872439588870318</v>
      </c>
      <c r="F8" s="6">
        <v>626.81666470296034</v>
      </c>
      <c r="G8" s="6">
        <v>716.70421976754085</v>
      </c>
      <c r="H8" s="6">
        <v>308.73554640887892</v>
      </c>
      <c r="J8" s="7">
        <v>45078</v>
      </c>
      <c r="L8" s="9">
        <v>389.43772402683669</v>
      </c>
      <c r="M8" s="9"/>
      <c r="O8" s="9">
        <v>445.74092857810939</v>
      </c>
      <c r="P8" s="9"/>
      <c r="Q8" s="9"/>
      <c r="R8" s="9">
        <v>290.28375418471967</v>
      </c>
      <c r="S8" s="9"/>
    </row>
    <row r="9" spans="1:19" x14ac:dyDescent="0.25">
      <c r="A9" s="10">
        <v>45170</v>
      </c>
      <c r="B9" s="6">
        <v>13.343234323432343</v>
      </c>
      <c r="C9" s="6">
        <v>7.8590377851059436</v>
      </c>
      <c r="D9" s="6">
        <v>5.4841965383263993</v>
      </c>
      <c r="F9" s="6">
        <v>500.04521515276394</v>
      </c>
      <c r="G9" s="6">
        <v>644.3170935710192</v>
      </c>
      <c r="H9" s="6">
        <v>293.29876908843494</v>
      </c>
      <c r="J9" s="7">
        <v>45108</v>
      </c>
    </row>
    <row r="10" spans="1:19" x14ac:dyDescent="0.25">
      <c r="A10" s="11">
        <v>45261</v>
      </c>
      <c r="B10" s="6">
        <v>20.722772277227719</v>
      </c>
      <c r="C10" s="6">
        <v>16.3967677980033</v>
      </c>
      <c r="D10" s="6">
        <v>4.3260044792244194</v>
      </c>
      <c r="F10" s="6">
        <v>564.1049311660579</v>
      </c>
      <c r="G10" s="6">
        <v>637.87392263530899</v>
      </c>
      <c r="H10" s="6">
        <v>284.49980601578187</v>
      </c>
      <c r="J10" s="7">
        <v>45139</v>
      </c>
    </row>
    <row r="11" spans="1:19" x14ac:dyDescent="0.25">
      <c r="A11" s="10">
        <v>45352</v>
      </c>
      <c r="B11" s="6">
        <v>23.704620462046201</v>
      </c>
      <c r="C11" s="6">
        <v>13.746590884461451</v>
      </c>
      <c r="D11" s="6">
        <v>9.9580295775847496</v>
      </c>
      <c r="F11" s="6">
        <v>485.18579923930929</v>
      </c>
      <c r="G11" s="6">
        <v>634.68455302213249</v>
      </c>
      <c r="H11" s="6">
        <v>278.80980989546623</v>
      </c>
      <c r="J11" s="7">
        <v>45170</v>
      </c>
      <c r="L11" s="9">
        <v>375.38375469755869</v>
      </c>
      <c r="M11" s="9"/>
      <c r="O11" s="9">
        <v>425.83776613613401</v>
      </c>
      <c r="P11" s="9"/>
      <c r="Q11" s="9"/>
      <c r="R11" s="9">
        <v>285.80051248554707</v>
      </c>
      <c r="S11" s="9"/>
    </row>
    <row r="12" spans="1:19" x14ac:dyDescent="0.25">
      <c r="A12" s="11">
        <v>45444</v>
      </c>
      <c r="B12" s="6">
        <v>24.172167216721668</v>
      </c>
      <c r="C12" s="6">
        <v>17.507743636421168</v>
      </c>
      <c r="D12" s="6">
        <v>6.6644235803004985</v>
      </c>
      <c r="F12" s="6">
        <v>529.97350335287024</v>
      </c>
      <c r="G12" s="6">
        <v>627.70302293888903</v>
      </c>
      <c r="H12" s="6">
        <v>273.2336136975569</v>
      </c>
      <c r="J12" s="7">
        <v>45200</v>
      </c>
    </row>
    <row r="13" spans="1:19" x14ac:dyDescent="0.25">
      <c r="A13" s="10">
        <v>45536</v>
      </c>
      <c r="B13" s="6">
        <v>14.54070407040704</v>
      </c>
      <c r="C13" s="6">
        <v>7.0622542454164954</v>
      </c>
      <c r="D13" s="6">
        <v>7.4784498249905447</v>
      </c>
      <c r="F13" s="6">
        <v>441.06048159644729</v>
      </c>
      <c r="G13" s="6">
        <v>624.56450782419461</v>
      </c>
      <c r="H13" s="6">
        <v>267.76894142360578</v>
      </c>
      <c r="J13" s="7">
        <v>45231</v>
      </c>
    </row>
    <row r="14" spans="1:19" x14ac:dyDescent="0.25">
      <c r="A14" s="11">
        <v>45627</v>
      </c>
      <c r="B14" s="6">
        <v>22.582508250825079</v>
      </c>
      <c r="C14" s="6">
        <v>16.68341123370087</v>
      </c>
      <c r="D14" s="6">
        <v>5.8990970171242081</v>
      </c>
      <c r="F14" s="6">
        <v>520.73366382643371</v>
      </c>
      <c r="G14" s="6">
        <v>612.07321766771065</v>
      </c>
      <c r="H14" s="6">
        <v>262.41356259513367</v>
      </c>
      <c r="J14" s="7">
        <v>45261</v>
      </c>
      <c r="L14" s="9">
        <v>376.40496740677906</v>
      </c>
      <c r="M14" s="9">
        <f>GEOMEAN(L5:L14)</f>
        <v>426.1842203631067</v>
      </c>
      <c r="O14" s="9">
        <v>411.61474816569745</v>
      </c>
      <c r="P14" s="9">
        <f>AVERAGE(O5:O14)</f>
        <v>504.15245051809558</v>
      </c>
      <c r="Q14" s="9"/>
      <c r="R14" s="9">
        <v>282.19798874577532</v>
      </c>
      <c r="S14" s="9">
        <f>AVERAGE(R5:R14)</f>
        <v>297.25774454631755</v>
      </c>
    </row>
    <row r="15" spans="1:19" x14ac:dyDescent="0.25">
      <c r="J15" s="7">
        <v>45292</v>
      </c>
    </row>
    <row r="16" spans="1:19" x14ac:dyDescent="0.25">
      <c r="J16" s="7">
        <v>45323</v>
      </c>
    </row>
    <row r="17" spans="10:19" x14ac:dyDescent="0.25">
      <c r="J17" s="7">
        <v>45352</v>
      </c>
      <c r="L17" s="9">
        <v>360.30594308828023</v>
      </c>
      <c r="M17" s="9"/>
      <c r="O17" s="9">
        <v>429.03320039993775</v>
      </c>
      <c r="P17" s="9"/>
      <c r="Q17" s="9"/>
      <c r="R17" s="9">
        <v>277.58896786278859</v>
      </c>
      <c r="S17" s="9"/>
    </row>
    <row r="18" spans="10:19" x14ac:dyDescent="0.25">
      <c r="J18" s="7">
        <v>45383</v>
      </c>
    </row>
    <row r="19" spans="10:19" x14ac:dyDescent="0.25">
      <c r="J19" s="7">
        <v>45413</v>
      </c>
    </row>
    <row r="20" spans="10:19" x14ac:dyDescent="0.25">
      <c r="J20" s="7">
        <v>45444</v>
      </c>
      <c r="L20" s="9">
        <v>408.37284831610498</v>
      </c>
      <c r="M20" s="9"/>
      <c r="O20" s="9">
        <v>467.27816687832012</v>
      </c>
      <c r="P20" s="9"/>
      <c r="Q20" s="9"/>
      <c r="R20" s="9">
        <v>273.45601739417685</v>
      </c>
      <c r="S20" s="9"/>
    </row>
    <row r="21" spans="10:19" x14ac:dyDescent="0.25">
      <c r="J21" s="7">
        <v>45474</v>
      </c>
    </row>
    <row r="22" spans="10:19" x14ac:dyDescent="0.25">
      <c r="J22" s="7">
        <v>45505</v>
      </c>
    </row>
    <row r="23" spans="10:19" x14ac:dyDescent="0.25">
      <c r="J23" s="7">
        <v>45536</v>
      </c>
      <c r="L23" s="9">
        <v>370.36199843162598</v>
      </c>
      <c r="M23" s="9"/>
      <c r="O23" s="9">
        <v>494.21353582202801</v>
      </c>
      <c r="P23" s="9"/>
      <c r="Q23" s="9"/>
      <c r="R23" s="9">
        <v>268.39087542499266</v>
      </c>
      <c r="S23" s="9"/>
    </row>
    <row r="24" spans="10:19" x14ac:dyDescent="0.25">
      <c r="J24" s="7">
        <v>45566</v>
      </c>
    </row>
    <row r="25" spans="10:19" x14ac:dyDescent="0.25">
      <c r="J25" s="7">
        <v>45597</v>
      </c>
    </row>
    <row r="26" spans="10:19" x14ac:dyDescent="0.25">
      <c r="J26" s="7">
        <v>45627</v>
      </c>
      <c r="L26" s="9">
        <v>456.71285400517678</v>
      </c>
      <c r="M26" s="9">
        <f>AVERAGE(L17:L26)</f>
        <v>398.93841096029701</v>
      </c>
      <c r="O26" s="9">
        <v>535.0267666250769</v>
      </c>
      <c r="P26" s="9">
        <f>AVERAGE(O17:O26)</f>
        <v>481.38791743134072</v>
      </c>
      <c r="Q26" s="9"/>
      <c r="R26" s="9">
        <v>263.61285365272465</v>
      </c>
      <c r="S26" s="9">
        <f>AVERAGE(R17:R26)</f>
        <v>270.76217858367067</v>
      </c>
    </row>
    <row r="27" spans="10:19" x14ac:dyDescent="0.25">
      <c r="J27" s="7">
        <v>45658</v>
      </c>
    </row>
    <row r="28" spans="10:19" x14ac:dyDescent="0.25">
      <c r="J28" s="7">
        <v>45689</v>
      </c>
    </row>
    <row r="29" spans="10:19" x14ac:dyDescent="0.25">
      <c r="J29" s="7">
        <v>45717</v>
      </c>
      <c r="L29" s="9"/>
      <c r="M29" s="9"/>
      <c r="O29" s="9"/>
      <c r="P29" s="9"/>
      <c r="Q29" s="9"/>
      <c r="R29" s="9"/>
    </row>
    <row r="30" spans="10:19" x14ac:dyDescent="0.25">
      <c r="J30" s="7">
        <v>45748</v>
      </c>
    </row>
    <row r="31" spans="10:19" x14ac:dyDescent="0.25">
      <c r="J31" s="7">
        <v>45778</v>
      </c>
    </row>
    <row r="32" spans="10:19" x14ac:dyDescent="0.25">
      <c r="J32" s="7">
        <v>45809</v>
      </c>
      <c r="L32" s="9"/>
      <c r="M32" s="9"/>
      <c r="O32" s="9"/>
      <c r="P32" s="9"/>
      <c r="Q32" s="9"/>
      <c r="R32" s="9"/>
    </row>
    <row r="33" spans="10:18" x14ac:dyDescent="0.25">
      <c r="J33" s="7">
        <v>45839</v>
      </c>
    </row>
    <row r="34" spans="10:18" x14ac:dyDescent="0.25">
      <c r="J34" s="7">
        <v>45870</v>
      </c>
    </row>
    <row r="35" spans="10:18" x14ac:dyDescent="0.25">
      <c r="J35" s="7">
        <v>45901</v>
      </c>
      <c r="L35" s="9"/>
      <c r="M35" s="9"/>
      <c r="O35" s="9"/>
      <c r="P35" s="9"/>
      <c r="Q35" s="9"/>
      <c r="R35" s="9"/>
    </row>
    <row r="36" spans="10:18" x14ac:dyDescent="0.25">
      <c r="J36" s="7">
        <v>45931</v>
      </c>
    </row>
    <row r="37" spans="10:18" x14ac:dyDescent="0.25">
      <c r="J37" s="7">
        <v>45962</v>
      </c>
    </row>
    <row r="38" spans="10:18" x14ac:dyDescent="0.25">
      <c r="J38" s="7">
        <v>45992</v>
      </c>
      <c r="L38" s="9"/>
      <c r="M38" s="9"/>
      <c r="O38" s="9"/>
      <c r="P38" s="9"/>
      <c r="Q38" s="9"/>
      <c r="R38" s="9"/>
    </row>
    <row r="39" spans="10:18" x14ac:dyDescent="0.25">
      <c r="J39" s="7">
        <v>46023</v>
      </c>
    </row>
    <row r="40" spans="10:18" x14ac:dyDescent="0.25">
      <c r="J40" s="7">
        <v>46054</v>
      </c>
    </row>
    <row r="41" spans="10:18" x14ac:dyDescent="0.25">
      <c r="J41" s="7">
        <v>46082</v>
      </c>
      <c r="L41" s="9"/>
      <c r="M41" s="9"/>
      <c r="O41" s="9"/>
      <c r="P41" s="9"/>
      <c r="Q41" s="9"/>
      <c r="R41" s="9"/>
    </row>
    <row r="42" spans="10:18" x14ac:dyDescent="0.25">
      <c r="J42" s="7">
        <v>46113</v>
      </c>
    </row>
    <row r="43" spans="10:18" x14ac:dyDescent="0.25">
      <c r="J43" s="7">
        <v>46143</v>
      </c>
    </row>
    <row r="44" spans="10:18" x14ac:dyDescent="0.25">
      <c r="J44" s="7">
        <v>46174</v>
      </c>
      <c r="L44" s="9"/>
      <c r="M44" s="9"/>
      <c r="O44" s="9"/>
      <c r="P44" s="9"/>
      <c r="Q44" s="9"/>
      <c r="R44" s="9"/>
    </row>
    <row r="45" spans="10:18" x14ac:dyDescent="0.25">
      <c r="J45" s="7">
        <v>46204</v>
      </c>
    </row>
    <row r="46" spans="10:18" x14ac:dyDescent="0.25">
      <c r="J46" s="7">
        <v>46235</v>
      </c>
    </row>
    <row r="47" spans="10:18" x14ac:dyDescent="0.25">
      <c r="J47" s="7">
        <v>46266</v>
      </c>
      <c r="L47" s="9"/>
      <c r="M47" s="9"/>
      <c r="O47" s="9"/>
      <c r="P47" s="9"/>
      <c r="Q47" s="9"/>
      <c r="R47" s="9"/>
    </row>
    <row r="48" spans="10:18" x14ac:dyDescent="0.25">
      <c r="J48" s="7">
        <v>46296</v>
      </c>
    </row>
    <row r="49" spans="10:18" x14ac:dyDescent="0.25">
      <c r="J49" s="7">
        <v>46327</v>
      </c>
    </row>
    <row r="50" spans="10:18" x14ac:dyDescent="0.25">
      <c r="J50" s="7">
        <v>46357</v>
      </c>
      <c r="L50" s="9"/>
      <c r="M50" s="9"/>
      <c r="O50" s="9"/>
      <c r="P50" s="9"/>
      <c r="Q50" s="9"/>
      <c r="R50" s="9"/>
    </row>
  </sheetData>
  <mergeCells count="5">
    <mergeCell ref="B1:D1"/>
    <mergeCell ref="F1:H1"/>
    <mergeCell ref="K1:M1"/>
    <mergeCell ref="N1:P1"/>
    <mergeCell ref="Q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ИПЦ Консервативный Сайт</vt:lpstr>
      <vt:lpstr>Лист3 (2)</vt:lpstr>
      <vt:lpstr>Лист1 (2)</vt:lpstr>
      <vt:lpstr>'ИПЦ Консервативный Сайт'!Область_печати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Майорова Оксана Александровна</dc:creator>
  <cp:lastModifiedBy>Рудомётов Андрей Александрович</cp:lastModifiedBy>
  <cp:lastPrinted>2024-09-23T10:36:11Z</cp:lastPrinted>
  <dcterms:created xsi:type="dcterms:W3CDTF">2015-06-05T18:19:34Z</dcterms:created>
  <dcterms:modified xsi:type="dcterms:W3CDTF">2024-09-24T07:40:13Z</dcterms:modified>
</cp:coreProperties>
</file>